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59\"/>
    </mc:Choice>
  </mc:AlternateContent>
  <xr:revisionPtr revIDLastSave="0" documentId="13_ncr:1_{98D4AEAC-2F61-4767-95E2-4EA7DCFAB045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8" r:id="rId1"/>
    <sheet name="ССР" sheetId="2" r:id="rId2"/>
    <sheet name="ОСР 528-02-01" sheetId="3" r:id="rId3"/>
    <sheet name="ОСР 528-09-01" sheetId="4" r:id="rId4"/>
    <sheet name="ОСР 528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3" i="8" l="1"/>
  <c r="C38" i="8"/>
  <c r="C37" i="8"/>
  <c r="C29" i="8"/>
  <c r="C39" i="8" s="1"/>
  <c r="I40" i="8"/>
  <c r="I39" i="8"/>
  <c r="I38" i="8"/>
  <c r="I37" i="8"/>
  <c r="I36" i="8"/>
  <c r="C30" i="8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0" i="8" l="1"/>
  <c r="C42" i="8" s="1"/>
  <c r="C44" i="8" s="1"/>
  <c r="C31" i="8"/>
  <c r="C32" i="8"/>
  <c r="C34" i="8" s="1"/>
  <c r="C46" i="8" l="1"/>
  <c r="C41" i="8"/>
</calcChain>
</file>

<file path=xl/sharedStrings.xml><?xml version="1.0" encoding="utf-8"?>
<sst xmlns="http://schemas.openxmlformats.org/spreadsheetml/2006/main" count="228" uniqueCount="136">
  <si>
    <t>СВОДКА ЗАТРАТ</t>
  </si>
  <si>
    <t>P_0559</t>
  </si>
  <si>
    <t>(идентификатор инвестиционного проекта)</t>
  </si>
  <si>
    <t>Реконструкция КТП Пр 1001-1108 10/0,4/2х1000 кВА с заменой на КТП 10/0,4/2х630кВА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</si>
  <si>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</si>
  <si>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</si>
  <si>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</si>
  <si>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</si>
  <si>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</si>
  <si>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</si>
  <si>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</si>
  <si>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</si>
  <si>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</si>
  <si>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</si>
  <si>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</si>
  <si>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</si>
  <si>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</si>
  <si>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</si>
  <si>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</si>
  <si>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</si>
  <si>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</si>
  <si>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</si>
  <si>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</si>
  <si>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</si>
  <si>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</si>
  <si>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</si>
  <si>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</si>
  <si>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</si>
  <si>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</si>
  <si>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</si>
  <si>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</si>
  <si>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</si>
  <si>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</si>
  <si>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</si>
  <si>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</si>
  <si>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</si>
  <si>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</si>
  <si>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</si>
  <si>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</si>
  <si>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</si>
  <si>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</si>
  <si>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</si>
  <si>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</si>
  <si>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</si>
  <si>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</si>
  <si>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</si>
  <si>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</si>
  <si>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</si>
  <si>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</si>
  <si>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</si>
  <si>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</si>
  <si>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</si>
  <si>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</si>
  <si>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</si>
  <si>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</si>
  <si>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</si>
  <si>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</si>
  <si>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</si>
  <si>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</si>
  <si>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</si>
  <si>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</si>
  <si>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</si>
  <si>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</si>
  <si>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</si>
  <si>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</si>
  <si>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</si>
  <si>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</si>
  <si>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</si>
  <si>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</si>
  <si>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</si>
  <si>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</si>
  <si>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</si>
  <si>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</si>
  <si>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</si>
  <si>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</si>
  <si>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</si>
  <si>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</si>
  <si>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</si>
  <si>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</si>
  <si>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</si>
  <si>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</si>
  <si>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</si>
  <si>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</si>
  <si>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</si>
  <si>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</si>
  <si>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</si>
  <si>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</si>
  <si>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</si>
  <si>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</si>
  <si>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</si>
  <si>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</si>
  <si>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</si>
  <si>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</si>
  <si>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</si>
  <si>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</si>
  <si>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</si>
  <si>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</si>
  <si>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</si>
  <si>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</si>
  <si>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</si>
  <si>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</si>
  <si>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627/630 кВА с заменой КТП" Красноярский район Самарская область</t>
  </si>
  <si>
    <t>Монтаж (реконструкция) КТП (киоск)</t>
  </si>
  <si>
    <t>ОСР 528-09-01</t>
  </si>
  <si>
    <t>ОСР 528-12-01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</si>
  <si>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</si>
  <si>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</si>
  <si>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</si>
  <si>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</si>
  <si>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</si>
  <si>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</si>
  <si>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</si>
  <si>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</si>
  <si>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</si>
  <si>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</si>
  <si>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</si>
  <si>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</si>
  <si>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</si>
  <si>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КП Исх. №103 от 27.02.2024г СВЭМ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</si>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</sst>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\ ##0.00000"/>
    <numFmt numFmtId="168" formatCode="#\ ##0.00"/>
    <numFmt numFmtId="169" formatCode="_-* #\ ##0.00\ _₽_-;\-* #\ ##0.00\ _₽_-;_-* &quot;-&quot;??\ _₽_-;_-@_-"/>
    <numFmt numFmtId="170" formatCode="_-* #\ ##0.00_-;\-* #\ ##0.00_-;_-* &quot;-&quot;??_-;_-@_-"/>
    <numFmt numFmtId="171" formatCode="_-* #\ ##0.00000\ _₽_-;\-* #\ ##0.00000\ _₽_-;_-* &quot;-&quot;??\ _₽_-;_-@_-"/>
    <numFmt numFmtId="172" formatCode="_-* #\ ##0.00000\ _₽_-;\-* #\ ##0.00000\ _₽_-;_-* &quot;-&quot;?????\ _₽_-;_-@_-"/>
    <numFmt numFmtId="173" formatCode="_-* #\ ##0.0000\ _₽_-;\-* #\ ##0.0000\ _₽_-;_-* &quot;-&quot;??\ _₽_-;_-@_-"/>
    <numFmt numFmtId="174" formatCode="_-* #\ ##0.0_-;\-* #\ ##0.0_-;_-* &quot;-&quot;??_-;_-@_-"/>
    <numFmt numFmtId="175" formatCode="_-* #\ ##0.00\ _₽_-;\-* #\ ##0.00\ _₽_-;_-* &quot;-&quot;?????\ _₽_-;_-@_-"/>
    <numFmt numFmtId="176" formatCode="_-* #\ ##0.00000000_-;\-* #\ ##0.00000000_-;_-* &quot;-&quot;??_-;_-@_-"/>
    <numFmt numFmtId="177" formatCode="#\ ##0.000000"/>
    <numFmt numFmtId="178" formatCode="_-* #,##0.00\ _₽_-;\-* #,##0.00\ _₽_-;_-* &quot;-&quot;?????\ _₽_-;_-@_-"/>
    <numFmt numFmtId="179" formatCode="_-* #,##0.00000_-;\-* #,##0.00000_-;_-* &quot;-&quot;??_-;_-@_-"/>
    <numFmt numFmtId="180" formatCode="_-* #,##0.000000_-;\-* #,##0.000000_-;_-* &quot;-&quot;??_-;_-@_-"/>
    <numFmt numFmtId="181" formatCode="#,##0.000000"/>
    <numFmt numFmtId="183" formatCode="_-* #,##0.000_-;\-* #,##0.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70" fontId="13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168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9" fontId="15" fillId="0" borderId="1" xfId="4" applyNumberFormat="1" applyFont="1" applyBorder="1" applyAlignment="1">
      <alignment vertical="center" wrapText="1"/>
    </xf>
    <xf numFmtId="169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170" fontId="15" fillId="0" borderId="1" xfId="6" applyFont="1" applyFill="1" applyBorder="1" applyAlignment="1">
      <alignment vertical="center" wrapText="1"/>
    </xf>
    <xf numFmtId="171" fontId="4" fillId="0" borderId="0" xfId="5" applyNumberFormat="1" applyFont="1" applyAlignment="1">
      <alignment vertical="center"/>
    </xf>
    <xf numFmtId="172" fontId="4" fillId="0" borderId="0" xfId="5" applyNumberFormat="1" applyFont="1" applyAlignment="1">
      <alignment vertical="center"/>
    </xf>
    <xf numFmtId="173" fontId="4" fillId="0" borderId="0" xfId="5" applyNumberFormat="1" applyFont="1" applyAlignment="1">
      <alignment vertical="center"/>
    </xf>
    <xf numFmtId="170" fontId="15" fillId="2" borderId="0" xfId="6" applyFont="1" applyFill="1" applyAlignment="1">
      <alignment horizontal="center" vertical="center"/>
    </xf>
    <xf numFmtId="174" fontId="15" fillId="0" borderId="1" xfId="6" applyNumberFormat="1" applyFont="1" applyFill="1" applyBorder="1" applyAlignment="1">
      <alignment vertical="center" wrapText="1"/>
    </xf>
    <xf numFmtId="175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72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72" fontId="17" fillId="0" borderId="0" xfId="5" applyNumberFormat="1" applyFont="1" applyAlignment="1">
      <alignment vertical="center"/>
    </xf>
    <xf numFmtId="168" fontId="4" fillId="0" borderId="0" xfId="5" applyNumberFormat="1" applyFont="1" applyAlignment="1">
      <alignment vertical="center"/>
    </xf>
    <xf numFmtId="176" fontId="15" fillId="2" borderId="0" xfId="6" applyNumberFormat="1" applyFont="1" applyFill="1" applyAlignment="1">
      <alignment horizontal="center" vertical="center"/>
    </xf>
    <xf numFmtId="170" fontId="15" fillId="0" borderId="1" xfId="6" applyFont="1" applyFill="1" applyBorder="1" applyAlignment="1">
      <alignment horizontal="center" vertical="center" wrapText="1"/>
    </xf>
    <xf numFmtId="174" fontId="15" fillId="0" borderId="1" xfId="6" applyNumberFormat="1" applyFont="1" applyFill="1" applyBorder="1" applyAlignment="1">
      <alignment horizontal="center" vertical="center" wrapText="1"/>
    </xf>
    <xf numFmtId="177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5" fontId="4" fillId="0" borderId="0" xfId="5" applyNumberFormat="1" applyFont="1" applyAlignment="1">
      <alignment vertical="center"/>
    </xf>
    <xf numFmtId="43" fontId="15" fillId="0" borderId="1" xfId="1" applyFont="1" applyFill="1" applyBorder="1" applyAlignment="1">
      <alignment vertical="center" wrapText="1"/>
    </xf>
    <xf numFmtId="0" fontId="4" fillId="0" borderId="0" xfId="3" applyFont="1" applyAlignment="1">
      <alignment vertical="center"/>
    </xf>
    <xf numFmtId="178" fontId="17" fillId="0" borderId="0" xfId="3" applyNumberFormat="1" applyFont="1" applyAlignment="1">
      <alignment vertical="center"/>
    </xf>
    <xf numFmtId="2" fontId="0" fillId="3" borderId="0" xfId="0" applyNumberFormat="1" applyFill="1"/>
    <xf numFmtId="43" fontId="15" fillId="2" borderId="0" xfId="1" applyFont="1" applyFill="1" applyAlignment="1">
      <alignment horizontal="center" vertical="center"/>
    </xf>
    <xf numFmtId="179" fontId="15" fillId="0" borderId="1" xfId="1" applyNumberFormat="1" applyFont="1" applyFill="1" applyBorder="1" applyAlignment="1">
      <alignment vertical="center" wrapText="1"/>
    </xf>
    <xf numFmtId="166" fontId="4" fillId="0" borderId="0" xfId="3" applyNumberFormat="1" applyFont="1" applyAlignment="1">
      <alignment vertical="center"/>
    </xf>
    <xf numFmtId="180" fontId="15" fillId="0" borderId="1" xfId="1" applyNumberFormat="1" applyFont="1" applyFill="1" applyBorder="1" applyAlignment="1">
      <alignment vertical="center" wrapText="1"/>
    </xf>
    <xf numFmtId="180" fontId="15" fillId="0" borderId="1" xfId="1" applyNumberFormat="1" applyFont="1" applyFill="1" applyBorder="1" applyAlignment="1">
      <alignment horizontal="center" vertical="center" wrapText="1"/>
    </xf>
    <xf numFmtId="0" fontId="17" fillId="0" borderId="0" xfId="3" applyFont="1" applyAlignment="1">
      <alignment vertical="center"/>
    </xf>
    <xf numFmtId="181" fontId="4" fillId="0" borderId="0" xfId="3" applyNumberFormat="1" applyFont="1" applyAlignment="1">
      <alignment vertical="center"/>
    </xf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83" fontId="16" fillId="0" borderId="1" xfId="1" applyNumberFormat="1" applyFont="1" applyFill="1" applyBorder="1" applyAlignment="1">
      <alignment horizontal="center" vertical="center" wrapText="1"/>
    </xf>
  </cellXfs>
  <cellStyles count="7">
    <cellStyle name="Normal" xfId="4" xr:uid="{4BFFBDF4-5468-4C42-B2BA-D112D86D4122}"/>
    <cellStyle name="Обычный" xfId="0" builtinId="0"/>
    <cellStyle name="Обычный 2" xfId="3" xr:uid="{5E812B17-C29D-46C0-BC3F-5BEDFC11D62C}"/>
    <cellStyle name="Обычный 2 2" xfId="5" xr:uid="{7982F7D3-5FFA-4D46-A1CC-7FB57FE4D841}"/>
    <cellStyle name="Процентный" xfId="2" builtinId="5"/>
    <cellStyle name="Финансовый" xfId="1" builtinId="3"/>
    <cellStyle name="Финансовый 2" xfId="6" xr:uid="{757C45B3-254D-4385-BFA4-59D5C1BBFC1E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DDBCE-DBA6-41F1-B48F-13D4C2AE1BFC}">
  <dimension ref="A1:I48"/>
  <sheetViews>
    <sheetView tabSelected="1" topLeftCell="A13" zoomScale="90" zoomScaleNormal="90" workbookViewId="0">
      <selection activeCell="C46" sqref="C46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7.44140625" style="50" customWidth="1"/>
    <col min="5" max="8" width="9" style="50"/>
    <col min="9" max="9" width="13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9" t="s">
        <v>0</v>
      </c>
      <c r="B12" s="99"/>
      <c r="C12" s="99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100" t="s">
        <v>1</v>
      </c>
      <c r="B16" s="100"/>
      <c r="C16" s="100"/>
    </row>
    <row r="17" spans="1:9" ht="15.75" customHeight="1" x14ac:dyDescent="0.3">
      <c r="A17" s="101" t="s">
        <v>2</v>
      </c>
      <c r="B17" s="101"/>
      <c r="C17" s="101"/>
    </row>
    <row r="18" spans="1:9" ht="15.75" customHeight="1" x14ac:dyDescent="0.3">
      <c r="A18" s="51"/>
      <c r="B18" s="51"/>
      <c r="C18" s="51"/>
    </row>
    <row r="19" spans="1:9" ht="72" customHeight="1" x14ac:dyDescent="0.3">
      <c r="A19" s="102" t="s">
        <v>3</v>
      </c>
      <c r="B19" s="102"/>
      <c r="C19" s="102"/>
    </row>
    <row r="20" spans="1:9" ht="15.75" customHeight="1" x14ac:dyDescent="0.3">
      <c r="A20" s="101" t="s">
        <v>4</v>
      </c>
      <c r="B20" s="101"/>
      <c r="C20" s="101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5</v>
      </c>
      <c r="B23" s="54" t="s">
        <v>6</v>
      </c>
      <c r="C23" s="54" t="s">
        <v>119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6" t="s">
        <v>120</v>
      </c>
      <c r="B25" s="97"/>
      <c r="C25" s="98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121</v>
      </c>
      <c r="C26" s="58"/>
      <c r="D26" s="55"/>
      <c r="E26" s="55"/>
      <c r="F26" s="55"/>
      <c r="G26" s="56"/>
      <c r="H26" s="56" t="s">
        <v>122</v>
      </c>
      <c r="I26" s="56"/>
    </row>
    <row r="27" spans="1:9" ht="15.75" customHeight="1" x14ac:dyDescent="0.3">
      <c r="A27" s="59" t="s">
        <v>7</v>
      </c>
      <c r="B27" s="57" t="s">
        <v>123</v>
      </c>
      <c r="C27" s="60">
        <v>0</v>
      </c>
      <c r="D27" s="61"/>
      <c r="E27" s="61"/>
      <c r="F27" s="61"/>
      <c r="G27" s="62" t="s">
        <v>124</v>
      </c>
      <c r="H27" s="62" t="s">
        <v>125</v>
      </c>
      <c r="I27" s="62" t="s">
        <v>126</v>
      </c>
    </row>
    <row r="28" spans="1:9" ht="15.75" customHeight="1" x14ac:dyDescent="0.3">
      <c r="A28" s="59" t="s">
        <v>8</v>
      </c>
      <c r="B28" s="57" t="s">
        <v>127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9</v>
      </c>
      <c r="B29" s="57" t="s">
        <v>128</v>
      </c>
      <c r="C29" s="66">
        <f>ССР!G61*1.2</f>
        <v>1172.7170167411921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10</v>
      </c>
      <c r="C30" s="66">
        <f>C27+C28+C29</f>
        <v>1172.7170167411921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11</v>
      </c>
      <c r="B31" s="57" t="s">
        <v>129</v>
      </c>
      <c r="C31" s="66">
        <f>C30-ROUND(C30/1.2,5)</f>
        <v>195.45283674119207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130</v>
      </c>
      <c r="C32" s="71">
        <f>C30*I37</f>
        <v>1297.6518125648977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customFormat="1" ht="15.6" x14ac:dyDescent="0.3">
      <c r="A33" s="54"/>
      <c r="B33" s="57" t="s">
        <v>134</v>
      </c>
      <c r="C33" s="85">
        <v>0.62</v>
      </c>
      <c r="D33" s="86"/>
      <c r="E33" s="87"/>
      <c r="F33" s="73"/>
      <c r="G33" s="74"/>
      <c r="H33" s="88"/>
      <c r="I33" s="89"/>
    </row>
    <row r="34" spans="1:9" customFormat="1" ht="15.6" x14ac:dyDescent="0.3">
      <c r="A34" s="54"/>
      <c r="B34" s="57" t="s">
        <v>135</v>
      </c>
      <c r="C34" s="90">
        <f>ROUND(C32*C33,5)</f>
        <v>804.54412000000002</v>
      </c>
      <c r="D34" s="86"/>
      <c r="E34" s="87"/>
      <c r="F34" s="73"/>
      <c r="G34" s="74"/>
      <c r="H34" s="88"/>
      <c r="I34" s="89"/>
    </row>
    <row r="35" spans="1:9" ht="15.6" x14ac:dyDescent="0.3">
      <c r="A35" s="96" t="s">
        <v>131</v>
      </c>
      <c r="B35" s="97"/>
      <c r="C35" s="98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121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7</v>
      </c>
      <c r="B37" s="57" t="s">
        <v>123</v>
      </c>
      <c r="C37" s="80">
        <f>ССР!D70+ССР!E70</f>
        <v>1678.440035165399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8</v>
      </c>
      <c r="B38" s="57" t="s">
        <v>127</v>
      </c>
      <c r="C38" s="80">
        <f>ССР!F70</f>
        <v>12110.57048916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9</v>
      </c>
      <c r="B39" s="57" t="s">
        <v>128</v>
      </c>
      <c r="C39" s="80">
        <f>ССР!G70-'Сводка затрат'!C29</f>
        <v>377.38616002970798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10</v>
      </c>
      <c r="C40" s="80">
        <f>C37+C38+C39</f>
        <v>14166.396684355106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11</v>
      </c>
      <c r="B41" s="57" t="s">
        <v>129</v>
      </c>
      <c r="C41" s="66">
        <f>C40-ROUND(C40/1.2,5)</f>
        <v>2361.066114355106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130</v>
      </c>
      <c r="C42" s="81">
        <f>C40*I38</f>
        <v>16432.911071679871</v>
      </c>
      <c r="D42" s="61"/>
      <c r="E42" s="72"/>
      <c r="F42" s="73"/>
      <c r="G42" s="55"/>
      <c r="H42" s="55"/>
      <c r="I42" s="55"/>
    </row>
    <row r="43" spans="1:9" customFormat="1" ht="15.6" x14ac:dyDescent="0.3">
      <c r="A43" s="54"/>
      <c r="B43" s="57" t="s">
        <v>134</v>
      </c>
      <c r="C43" s="85">
        <f>C33</f>
        <v>0.62</v>
      </c>
      <c r="D43" s="91"/>
      <c r="E43" s="87"/>
      <c r="F43" s="73"/>
      <c r="G43" s="86"/>
      <c r="H43" s="86"/>
      <c r="I43" s="86"/>
    </row>
    <row r="44" spans="1:9" customFormat="1" ht="15.6" x14ac:dyDescent="0.3">
      <c r="A44" s="54"/>
      <c r="B44" s="57" t="s">
        <v>135</v>
      </c>
      <c r="C44" s="92">
        <f>ROUND(C42*C43,5)</f>
        <v>10188.404860000001</v>
      </c>
      <c r="D44" s="91"/>
      <c r="E44" s="87"/>
      <c r="F44" s="73"/>
      <c r="G44" s="86"/>
      <c r="H44" s="86"/>
      <c r="I44" s="86"/>
    </row>
    <row r="45" spans="1:9" customFormat="1" ht="15.6" x14ac:dyDescent="0.3">
      <c r="A45" s="54"/>
      <c r="B45" s="57"/>
      <c r="C45" s="93"/>
      <c r="D45" s="91"/>
      <c r="E45" s="94"/>
      <c r="F45" s="91"/>
      <c r="G45" s="86"/>
      <c r="H45" s="86"/>
      <c r="I45" s="86"/>
    </row>
    <row r="46" spans="1:9" customFormat="1" ht="15.6" x14ac:dyDescent="0.3">
      <c r="A46" s="54"/>
      <c r="B46" s="57" t="s">
        <v>132</v>
      </c>
      <c r="C46" s="118">
        <f>C34+C44</f>
        <v>10992.948980000001</v>
      </c>
      <c r="D46" s="86"/>
      <c r="E46" s="87"/>
      <c r="F46" s="73"/>
      <c r="G46" s="86"/>
      <c r="H46" s="86"/>
      <c r="I46" s="95"/>
    </row>
    <row r="47" spans="1:9" ht="15.6" x14ac:dyDescent="0.3">
      <c r="A47" s="56"/>
      <c r="B47" s="56"/>
      <c r="C47" s="56"/>
      <c r="D47" s="82"/>
      <c r="E47" s="55"/>
      <c r="F47" s="78"/>
      <c r="G47" s="55"/>
      <c r="H47" s="55"/>
      <c r="I47" s="55"/>
    </row>
    <row r="48" spans="1:9" ht="15.6" x14ac:dyDescent="0.3">
      <c r="A48" s="83" t="s">
        <v>133</v>
      </c>
      <c r="B48" s="56"/>
      <c r="C48" s="56"/>
      <c r="D48" s="55"/>
      <c r="E48" s="84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61" zoomScale="90" zoomScaleNormal="90" workbookViewId="0"/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12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103" t="s">
        <v>3</v>
      </c>
      <c r="B13" s="103"/>
      <c r="C13" s="103"/>
      <c r="D13" s="103"/>
      <c r="E13" s="103"/>
      <c r="F13" s="103"/>
      <c r="G13" s="103"/>
      <c r="H13" s="103"/>
    </row>
    <row r="14" spans="1:8" x14ac:dyDescent="0.3">
      <c r="A14" s="14"/>
      <c r="B14" s="14"/>
      <c r="C14" s="2" t="s">
        <v>4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13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104" t="s">
        <v>5</v>
      </c>
      <c r="B18" s="104" t="s">
        <v>14</v>
      </c>
      <c r="C18" s="104" t="s">
        <v>15</v>
      </c>
      <c r="D18" s="105" t="s">
        <v>16</v>
      </c>
      <c r="E18" s="106"/>
      <c r="F18" s="106"/>
      <c r="G18" s="106"/>
      <c r="H18" s="107"/>
    </row>
    <row r="19" spans="1:8" ht="85.05" customHeight="1" x14ac:dyDescent="0.3">
      <c r="A19" s="104"/>
      <c r="B19" s="104"/>
      <c r="C19" s="104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25</v>
      </c>
      <c r="C25" s="32" t="s">
        <v>26</v>
      </c>
      <c r="D25" s="20">
        <v>1250.3752792830001</v>
      </c>
      <c r="E25" s="20">
        <v>47.115210708622001</v>
      </c>
      <c r="F25" s="20">
        <v>9798.1961886406007</v>
      </c>
      <c r="G25" s="20">
        <v>0</v>
      </c>
      <c r="H25" s="20">
        <v>11095.686678632001</v>
      </c>
    </row>
    <row r="26" spans="1:8" ht="16.95" customHeight="1" x14ac:dyDescent="0.3">
      <c r="A26" s="6"/>
      <c r="B26" s="9"/>
      <c r="C26" s="9" t="s">
        <v>27</v>
      </c>
      <c r="D26" s="20">
        <v>1250.3752792830001</v>
      </c>
      <c r="E26" s="20">
        <v>47.115210708622001</v>
      </c>
      <c r="F26" s="20">
        <v>9798.1961886406007</v>
      </c>
      <c r="G26" s="20">
        <v>0</v>
      </c>
      <c r="H26" s="20">
        <v>11095.686678632001</v>
      </c>
    </row>
    <row r="27" spans="1:8" ht="16.95" customHeight="1" x14ac:dyDescent="0.3">
      <c r="A27" s="6"/>
      <c r="B27" s="9"/>
      <c r="C27" s="10" t="s">
        <v>28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29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30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31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32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33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049999999999997" customHeight="1" x14ac:dyDescent="0.3">
      <c r="A36" s="6"/>
      <c r="B36" s="9"/>
      <c r="C36" s="10" t="s">
        <v>34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35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36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37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v>1250.3752792830001</v>
      </c>
      <c r="E42" s="20">
        <v>47.115210708622001</v>
      </c>
      <c r="F42" s="20">
        <v>9798.1961886406007</v>
      </c>
      <c r="G42" s="20">
        <v>0</v>
      </c>
      <c r="H42" s="20">
        <v>11095.686678632001</v>
      </c>
    </row>
    <row r="43" spans="1:8" ht="16.95" customHeight="1" x14ac:dyDescent="0.3">
      <c r="A43" s="6"/>
      <c r="B43" s="9"/>
      <c r="C43" s="10" t="s">
        <v>39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40</v>
      </c>
      <c r="C44" s="32" t="s">
        <v>41</v>
      </c>
      <c r="D44" s="20">
        <v>25.008814947697999</v>
      </c>
      <c r="E44" s="20">
        <v>0.93837612805500004</v>
      </c>
      <c r="F44" s="20">
        <v>0</v>
      </c>
      <c r="G44" s="20">
        <v>0</v>
      </c>
      <c r="H44" s="20">
        <v>25.947191075753</v>
      </c>
    </row>
    <row r="45" spans="1:8" ht="16.95" customHeight="1" x14ac:dyDescent="0.3">
      <c r="A45" s="6"/>
      <c r="B45" s="9"/>
      <c r="C45" s="9" t="s">
        <v>42</v>
      </c>
      <c r="D45" s="20">
        <v>25.008814947697999</v>
      </c>
      <c r="E45" s="20">
        <v>0.93837612805500004</v>
      </c>
      <c r="F45" s="20">
        <v>0</v>
      </c>
      <c r="G45" s="20">
        <v>0</v>
      </c>
      <c r="H45" s="20">
        <v>25.947191075753</v>
      </c>
    </row>
    <row r="46" spans="1:8" ht="16.95" customHeight="1" x14ac:dyDescent="0.3">
      <c r="A46" s="6"/>
      <c r="B46" s="9"/>
      <c r="C46" s="9" t="s">
        <v>43</v>
      </c>
      <c r="D46" s="20">
        <v>1275.3840942306999</v>
      </c>
      <c r="E46" s="20">
        <v>48.053586836676999</v>
      </c>
      <c r="F46" s="20">
        <v>9798.1961886406007</v>
      </c>
      <c r="G46" s="20">
        <v>0</v>
      </c>
      <c r="H46" s="20">
        <v>11121.633869707999</v>
      </c>
    </row>
    <row r="47" spans="1:8" ht="16.95" customHeight="1" x14ac:dyDescent="0.3">
      <c r="A47" s="6"/>
      <c r="B47" s="9"/>
      <c r="C47" s="9" t="s">
        <v>44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45</v>
      </c>
      <c r="C48" s="7" t="s">
        <v>46</v>
      </c>
      <c r="D48" s="20">
        <v>0</v>
      </c>
      <c r="E48" s="20">
        <v>0</v>
      </c>
      <c r="F48" s="20">
        <v>0</v>
      </c>
      <c r="G48" s="20">
        <v>213.60059398609999</v>
      </c>
      <c r="H48" s="20">
        <v>213.60059398609999</v>
      </c>
    </row>
    <row r="49" spans="1:8" ht="31.2" x14ac:dyDescent="0.3">
      <c r="A49" s="6">
        <v>4</v>
      </c>
      <c r="B49" s="6" t="s">
        <v>67</v>
      </c>
      <c r="C49" s="7" t="s">
        <v>69</v>
      </c>
      <c r="D49" s="20">
        <v>33.279618494974002</v>
      </c>
      <c r="E49" s="20">
        <v>1.2438939371891999</v>
      </c>
      <c r="F49" s="20">
        <v>0</v>
      </c>
      <c r="G49" s="20">
        <v>0</v>
      </c>
      <c r="H49" s="20">
        <v>34.523512432163002</v>
      </c>
    </row>
    <row r="50" spans="1:8" x14ac:dyDescent="0.3">
      <c r="A50" s="6">
        <v>5</v>
      </c>
      <c r="B50" s="6" t="s">
        <v>68</v>
      </c>
      <c r="C50" s="7" t="s">
        <v>70</v>
      </c>
      <c r="D50" s="20">
        <v>0</v>
      </c>
      <c r="E50" s="20">
        <v>0</v>
      </c>
      <c r="F50" s="20">
        <v>0</v>
      </c>
      <c r="G50" s="20">
        <v>29.460645880796001</v>
      </c>
      <c r="H50" s="20">
        <v>29.460645880796001</v>
      </c>
    </row>
    <row r="51" spans="1:8" x14ac:dyDescent="0.3">
      <c r="A51" s="6">
        <v>6</v>
      </c>
      <c r="B51" s="6"/>
      <c r="C51" s="7" t="s">
        <v>71</v>
      </c>
      <c r="D51" s="20">
        <v>0</v>
      </c>
      <c r="E51" s="20">
        <v>0</v>
      </c>
      <c r="F51" s="20">
        <v>0</v>
      </c>
      <c r="G51" s="20">
        <v>18.309245847399001</v>
      </c>
      <c r="H51" s="20">
        <v>18.309245847399001</v>
      </c>
    </row>
    <row r="52" spans="1:8" x14ac:dyDescent="0.3">
      <c r="A52" s="6">
        <v>7</v>
      </c>
      <c r="B52" s="6"/>
      <c r="C52" s="7" t="s">
        <v>72</v>
      </c>
      <c r="D52" s="20">
        <v>0</v>
      </c>
      <c r="E52" s="20">
        <v>0</v>
      </c>
      <c r="F52" s="20">
        <v>0</v>
      </c>
      <c r="G52" s="20">
        <v>15.494117463234</v>
      </c>
      <c r="H52" s="20">
        <v>15.494117463234</v>
      </c>
    </row>
    <row r="53" spans="1:8" ht="16.95" customHeight="1" x14ac:dyDescent="0.3">
      <c r="A53" s="6"/>
      <c r="B53" s="9"/>
      <c r="C53" s="9" t="s">
        <v>66</v>
      </c>
      <c r="D53" s="20">
        <v>33.279618494974002</v>
      </c>
      <c r="E53" s="20">
        <v>1.2438939371891999</v>
      </c>
      <c r="F53" s="20">
        <v>0</v>
      </c>
      <c r="G53" s="20">
        <v>276.86460317753</v>
      </c>
      <c r="H53" s="20">
        <v>311.38811560968998</v>
      </c>
    </row>
    <row r="54" spans="1:8" ht="16.95" customHeight="1" x14ac:dyDescent="0.3">
      <c r="A54" s="6"/>
      <c r="B54" s="9"/>
      <c r="C54" s="9" t="s">
        <v>65</v>
      </c>
      <c r="D54" s="20">
        <v>1308.6637127255999</v>
      </c>
      <c r="E54" s="20">
        <v>49.297480773865999</v>
      </c>
      <c r="F54" s="20">
        <v>9798.1961886406007</v>
      </c>
      <c r="G54" s="20">
        <v>276.86460317753</v>
      </c>
      <c r="H54" s="20">
        <v>11433.021985318001</v>
      </c>
    </row>
    <row r="55" spans="1:8" ht="16.95" customHeight="1" x14ac:dyDescent="0.3">
      <c r="A55" s="6"/>
      <c r="B55" s="9"/>
      <c r="C55" s="9" t="s">
        <v>64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63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62</v>
      </c>
      <c r="D58" s="20">
        <v>1308.6637127255999</v>
      </c>
      <c r="E58" s="20">
        <v>49.297480773865999</v>
      </c>
      <c r="F58" s="20">
        <v>9798.1961886406007</v>
      </c>
      <c r="G58" s="20">
        <v>276.86460317753</v>
      </c>
      <c r="H58" s="20">
        <v>11433.021985318001</v>
      </c>
    </row>
    <row r="59" spans="1:8" ht="153" customHeight="1" x14ac:dyDescent="0.3">
      <c r="A59" s="6"/>
      <c r="B59" s="9"/>
      <c r="C59" s="9" t="s">
        <v>61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60</v>
      </c>
      <c r="C60" s="7" t="s">
        <v>59</v>
      </c>
      <c r="D60" s="20">
        <v>0</v>
      </c>
      <c r="E60" s="20">
        <v>0</v>
      </c>
      <c r="F60" s="20">
        <v>0</v>
      </c>
      <c r="G60" s="20">
        <v>977.26418061766003</v>
      </c>
      <c r="H60" s="20">
        <v>977.26418061766003</v>
      </c>
    </row>
    <row r="61" spans="1:8" ht="16.95" customHeight="1" x14ac:dyDescent="0.3">
      <c r="A61" s="6"/>
      <c r="B61" s="9"/>
      <c r="C61" s="9" t="s">
        <v>58</v>
      </c>
      <c r="D61" s="20">
        <v>0</v>
      </c>
      <c r="E61" s="20">
        <v>0</v>
      </c>
      <c r="F61" s="20">
        <v>0</v>
      </c>
      <c r="G61" s="20">
        <v>977.26418061766003</v>
      </c>
      <c r="H61" s="20">
        <v>977.26418061766003</v>
      </c>
    </row>
    <row r="62" spans="1:8" ht="16.95" customHeight="1" x14ac:dyDescent="0.3">
      <c r="A62" s="6"/>
      <c r="B62" s="9"/>
      <c r="C62" s="9" t="s">
        <v>57</v>
      </c>
      <c r="D62" s="20">
        <v>1308.6637127255999</v>
      </c>
      <c r="E62" s="20">
        <v>49.297480773865999</v>
      </c>
      <c r="F62" s="20">
        <v>9798.1961886406007</v>
      </c>
      <c r="G62" s="20">
        <v>1254.1287837952</v>
      </c>
      <c r="H62" s="20">
        <v>12410.286165935</v>
      </c>
    </row>
    <row r="63" spans="1:8" ht="16.95" customHeight="1" x14ac:dyDescent="0.3">
      <c r="A63" s="6"/>
      <c r="B63" s="9"/>
      <c r="C63" s="9" t="s">
        <v>56</v>
      </c>
      <c r="D63" s="20"/>
      <c r="E63" s="20"/>
      <c r="F63" s="20"/>
      <c r="G63" s="20"/>
      <c r="H63" s="20"/>
    </row>
    <row r="64" spans="1:8" ht="34.049999999999997" customHeight="1" x14ac:dyDescent="0.3">
      <c r="A64" s="6">
        <v>9</v>
      </c>
      <c r="B64" s="6" t="s">
        <v>55</v>
      </c>
      <c r="C64" s="7" t="s">
        <v>54</v>
      </c>
      <c r="D64" s="20">
        <f>D62 * 3%</f>
        <v>39.259911381769001</v>
      </c>
      <c r="E64" s="20">
        <f>E62 * 3%</f>
        <v>1.4789244232159999</v>
      </c>
      <c r="F64" s="20">
        <f>F62 * 3%</f>
        <v>293.94588565921998</v>
      </c>
      <c r="G64" s="20">
        <f>G62 * 3%</f>
        <v>37.623863513856001</v>
      </c>
      <c r="H64" s="20">
        <f>SUM(D64:G64)</f>
        <v>372.30858497806003</v>
      </c>
    </row>
    <row r="65" spans="1:8" ht="16.95" customHeight="1" x14ac:dyDescent="0.3">
      <c r="A65" s="6"/>
      <c r="B65" s="9"/>
      <c r="C65" s="9" t="s">
        <v>53</v>
      </c>
      <c r="D65" s="20">
        <f>D64</f>
        <v>39.259911381769001</v>
      </c>
      <c r="E65" s="20">
        <f>E64</f>
        <v>1.4789244232159999</v>
      </c>
      <c r="F65" s="20">
        <f>F64</f>
        <v>293.94588565921998</v>
      </c>
      <c r="G65" s="20">
        <f>G64</f>
        <v>37.623863513856001</v>
      </c>
      <c r="H65" s="20">
        <f>SUM(D65:G65)</f>
        <v>372.30858497806003</v>
      </c>
    </row>
    <row r="66" spans="1:8" ht="16.95" customHeight="1" x14ac:dyDescent="0.3">
      <c r="A66" s="6"/>
      <c r="B66" s="9"/>
      <c r="C66" s="9" t="s">
        <v>52</v>
      </c>
      <c r="D66" s="20">
        <f>D65 + D62</f>
        <v>1347.9236241074</v>
      </c>
      <c r="E66" s="20">
        <f>E65 + E62</f>
        <v>50.776405197081999</v>
      </c>
      <c r="F66" s="20">
        <f>F65 + F62</f>
        <v>10092.1420743</v>
      </c>
      <c r="G66" s="20">
        <f>G65 + G62</f>
        <v>1291.7526473089999</v>
      </c>
      <c r="H66" s="20">
        <f>SUM(D66:G66)</f>
        <v>12782.594750913</v>
      </c>
    </row>
    <row r="67" spans="1:8" ht="16.95" customHeight="1" x14ac:dyDescent="0.3">
      <c r="A67" s="6"/>
      <c r="B67" s="9"/>
      <c r="C67" s="9" t="s">
        <v>51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50</v>
      </c>
      <c r="C68" s="7" t="s">
        <v>49</v>
      </c>
      <c r="D68" s="20">
        <f>D66 * 20%</f>
        <v>269.58472482147999</v>
      </c>
      <c r="E68" s="20">
        <f>E66 * 20%</f>
        <v>10.155281039416</v>
      </c>
      <c r="F68" s="20">
        <f>F66 * 20%</f>
        <v>2018.42841486</v>
      </c>
      <c r="G68" s="20">
        <f>G66 * 20%</f>
        <v>258.35052946181003</v>
      </c>
      <c r="H68" s="20">
        <f>SUM(D68:G68)</f>
        <v>2556.5189501826999</v>
      </c>
    </row>
    <row r="69" spans="1:8" ht="16.95" customHeight="1" x14ac:dyDescent="0.3">
      <c r="A69" s="6"/>
      <c r="B69" s="9"/>
      <c r="C69" s="9" t="s">
        <v>48</v>
      </c>
      <c r="D69" s="20">
        <f>D68</f>
        <v>269.58472482147999</v>
      </c>
      <c r="E69" s="20">
        <f>E68</f>
        <v>10.155281039416</v>
      </c>
      <c r="F69" s="20">
        <f>F68</f>
        <v>2018.42841486</v>
      </c>
      <c r="G69" s="20">
        <f>G68</f>
        <v>258.35052946181003</v>
      </c>
      <c r="H69" s="20">
        <f>SUM(D69:G69)</f>
        <v>2556.5189501826999</v>
      </c>
    </row>
    <row r="70" spans="1:8" ht="16.95" customHeight="1" x14ac:dyDescent="0.3">
      <c r="A70" s="6"/>
      <c r="B70" s="9"/>
      <c r="C70" s="9" t="s">
        <v>47</v>
      </c>
      <c r="D70" s="20">
        <f>D69 + D66</f>
        <v>1617.5083489289</v>
      </c>
      <c r="E70" s="20">
        <f>E69 + E66</f>
        <v>60.931686236498997</v>
      </c>
      <c r="F70" s="20">
        <f>F69 + F66</f>
        <v>12110.57048916</v>
      </c>
      <c r="G70" s="20">
        <f>G69 + G66</f>
        <v>1550.1031767709001</v>
      </c>
      <c r="H70" s="20">
        <f>SUM(D70:G70)</f>
        <v>15339.113701095999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103" t="s">
        <v>3</v>
      </c>
      <c r="D2" s="103"/>
      <c r="E2" s="103"/>
      <c r="F2" s="103"/>
      <c r="G2" s="103"/>
      <c r="H2" s="10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26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4" t="s">
        <v>5</v>
      </c>
      <c r="B10" s="104" t="s">
        <v>14</v>
      </c>
      <c r="C10" s="104" t="s">
        <v>77</v>
      </c>
      <c r="D10" s="105" t="s">
        <v>16</v>
      </c>
      <c r="E10" s="106"/>
      <c r="F10" s="106"/>
      <c r="G10" s="106"/>
      <c r="H10" s="107"/>
      <c r="J10" s="5"/>
    </row>
    <row r="11" spans="1:14" ht="59.25" customHeight="1" x14ac:dyDescent="0.3">
      <c r="A11" s="104"/>
      <c r="B11" s="104"/>
      <c r="C11" s="10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1250.3752792830001</v>
      </c>
      <c r="E13" s="19">
        <v>47.115210708622001</v>
      </c>
      <c r="F13" s="19">
        <v>9798.1961886406007</v>
      </c>
      <c r="G13" s="19">
        <v>0</v>
      </c>
      <c r="H13" s="19">
        <v>11095.686678632001</v>
      </c>
      <c r="J13" s="5"/>
    </row>
    <row r="14" spans="1:14" ht="16.95" customHeight="1" x14ac:dyDescent="0.3">
      <c r="A14" s="6"/>
      <c r="B14" s="9"/>
      <c r="C14" s="9" t="s">
        <v>80</v>
      </c>
      <c r="D14" s="19">
        <v>1250.3752792830001</v>
      </c>
      <c r="E14" s="19">
        <v>47.115210708622001</v>
      </c>
      <c r="F14" s="19">
        <v>9798.1961886406007</v>
      </c>
      <c r="G14" s="19">
        <v>0</v>
      </c>
      <c r="H14" s="19">
        <v>11095.686678632001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103" t="s">
        <v>3</v>
      </c>
      <c r="D2" s="103"/>
      <c r="E2" s="103"/>
      <c r="F2" s="103"/>
      <c r="G2" s="103"/>
      <c r="H2" s="10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4" t="s">
        <v>5</v>
      </c>
      <c r="B10" s="104" t="s">
        <v>14</v>
      </c>
      <c r="C10" s="104" t="s">
        <v>77</v>
      </c>
      <c r="D10" s="105" t="s">
        <v>16</v>
      </c>
      <c r="E10" s="106"/>
      <c r="F10" s="106"/>
      <c r="G10" s="106"/>
      <c r="H10" s="107"/>
      <c r="J10" s="5"/>
    </row>
    <row r="11" spans="1:14" ht="59.25" customHeight="1" x14ac:dyDescent="0.3">
      <c r="A11" s="104"/>
      <c r="B11" s="104"/>
      <c r="C11" s="10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213.60059398609999</v>
      </c>
      <c r="H13" s="19">
        <v>213.60059398609999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213.60059398609999</v>
      </c>
      <c r="H14" s="19">
        <v>213.60059398609999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103" t="s">
        <v>3</v>
      </c>
      <c r="D2" s="103"/>
      <c r="E2" s="103"/>
      <c r="F2" s="103"/>
      <c r="G2" s="103"/>
      <c r="H2" s="10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4" t="s">
        <v>5</v>
      </c>
      <c r="B10" s="104" t="s">
        <v>14</v>
      </c>
      <c r="C10" s="104" t="s">
        <v>77</v>
      </c>
      <c r="D10" s="105" t="s">
        <v>16</v>
      </c>
      <c r="E10" s="106"/>
      <c r="F10" s="106"/>
      <c r="G10" s="106"/>
      <c r="H10" s="107"/>
      <c r="J10" s="5"/>
    </row>
    <row r="11" spans="1:14" ht="59.25" customHeight="1" x14ac:dyDescent="0.3">
      <c r="A11" s="104"/>
      <c r="B11" s="104"/>
      <c r="C11" s="10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977.26418061766003</v>
      </c>
      <c r="H13" s="19">
        <v>977.26418061766003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977.26418061766003</v>
      </c>
      <c r="H14" s="19">
        <v>977.26418061766003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116" t="s">
        <v>26</v>
      </c>
      <c r="B3" s="110"/>
      <c r="C3" s="44"/>
      <c r="D3" s="42">
        <v>11095.686678632001</v>
      </c>
      <c r="E3" s="40"/>
      <c r="F3" s="40"/>
      <c r="G3" s="40"/>
      <c r="H3" s="47"/>
    </row>
    <row r="4" spans="1:8" x14ac:dyDescent="0.3">
      <c r="A4" s="111" t="s">
        <v>95</v>
      </c>
      <c r="B4" s="41" t="s">
        <v>96</v>
      </c>
      <c r="C4" s="44"/>
      <c r="D4" s="42">
        <v>1250.3752792830001</v>
      </c>
      <c r="E4" s="40"/>
      <c r="F4" s="40"/>
      <c r="G4" s="40"/>
      <c r="H4" s="47"/>
    </row>
    <row r="5" spans="1:8" x14ac:dyDescent="0.3">
      <c r="A5" s="111"/>
      <c r="B5" s="41" t="s">
        <v>97</v>
      </c>
      <c r="C5" s="36"/>
      <c r="D5" s="42">
        <v>47.115210708622001</v>
      </c>
      <c r="E5" s="40"/>
      <c r="F5" s="40"/>
      <c r="G5" s="40"/>
      <c r="H5" s="46"/>
    </row>
    <row r="6" spans="1:8" x14ac:dyDescent="0.3">
      <c r="A6" s="114"/>
      <c r="B6" s="41" t="s">
        <v>98</v>
      </c>
      <c r="C6" s="36"/>
      <c r="D6" s="42">
        <v>9798.1961886406007</v>
      </c>
      <c r="E6" s="40"/>
      <c r="F6" s="40"/>
      <c r="G6" s="40"/>
      <c r="H6" s="46"/>
    </row>
    <row r="7" spans="1:8" x14ac:dyDescent="0.3">
      <c r="A7" s="114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112" t="s">
        <v>79</v>
      </c>
      <c r="B8" s="113"/>
      <c r="C8" s="111" t="s">
        <v>102</v>
      </c>
      <c r="D8" s="43">
        <v>11095.686678632001</v>
      </c>
      <c r="E8" s="40">
        <v>2</v>
      </c>
      <c r="F8" s="40" t="s">
        <v>100</v>
      </c>
      <c r="G8" s="43">
        <v>5547.8433393161004</v>
      </c>
      <c r="H8" s="46"/>
    </row>
    <row r="9" spans="1:8" x14ac:dyDescent="0.3">
      <c r="A9" s="115">
        <v>1</v>
      </c>
      <c r="B9" s="41" t="s">
        <v>96</v>
      </c>
      <c r="C9" s="111"/>
      <c r="D9" s="43">
        <v>1250.3752792830001</v>
      </c>
      <c r="E9" s="40"/>
      <c r="F9" s="40"/>
      <c r="G9" s="40"/>
      <c r="H9" s="114" t="s">
        <v>101</v>
      </c>
    </row>
    <row r="10" spans="1:8" x14ac:dyDescent="0.3">
      <c r="A10" s="111"/>
      <c r="B10" s="41" t="s">
        <v>97</v>
      </c>
      <c r="C10" s="111"/>
      <c r="D10" s="43">
        <v>47.115210708622001</v>
      </c>
      <c r="E10" s="40"/>
      <c r="F10" s="40"/>
      <c r="G10" s="40"/>
      <c r="H10" s="114"/>
    </row>
    <row r="11" spans="1:8" x14ac:dyDescent="0.3">
      <c r="A11" s="111"/>
      <c r="B11" s="41" t="s">
        <v>98</v>
      </c>
      <c r="C11" s="111"/>
      <c r="D11" s="43">
        <v>9798.1961886406007</v>
      </c>
      <c r="E11" s="40"/>
      <c r="F11" s="40"/>
      <c r="G11" s="40"/>
      <c r="H11" s="114"/>
    </row>
    <row r="12" spans="1:8" x14ac:dyDescent="0.3">
      <c r="A12" s="111"/>
      <c r="B12" s="41" t="s">
        <v>99</v>
      </c>
      <c r="C12" s="111"/>
      <c r="D12" s="43">
        <v>0</v>
      </c>
      <c r="E12" s="40"/>
      <c r="F12" s="40"/>
      <c r="G12" s="40"/>
      <c r="H12" s="114"/>
    </row>
    <row r="13" spans="1:8" ht="24.6" x14ac:dyDescent="0.3">
      <c r="A13" s="109" t="s">
        <v>46</v>
      </c>
      <c r="B13" s="110"/>
      <c r="C13" s="36"/>
      <c r="D13" s="42">
        <v>213.60059398609999</v>
      </c>
      <c r="E13" s="40"/>
      <c r="F13" s="40"/>
      <c r="G13" s="40"/>
      <c r="H13" s="46"/>
    </row>
    <row r="14" spans="1:8" x14ac:dyDescent="0.3">
      <c r="A14" s="111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11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11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11"/>
      <c r="B17" s="41" t="s">
        <v>99</v>
      </c>
      <c r="C17" s="36"/>
      <c r="D17" s="42">
        <v>213.60059398609999</v>
      </c>
      <c r="E17" s="40"/>
      <c r="F17" s="40"/>
      <c r="G17" s="40"/>
      <c r="H17" s="46"/>
    </row>
    <row r="18" spans="1:8" x14ac:dyDescent="0.3">
      <c r="A18" s="112" t="s">
        <v>83</v>
      </c>
      <c r="B18" s="113"/>
      <c r="C18" s="111" t="s">
        <v>102</v>
      </c>
      <c r="D18" s="43">
        <v>213.60059398609999</v>
      </c>
      <c r="E18" s="40">
        <v>2</v>
      </c>
      <c r="F18" s="40" t="s">
        <v>100</v>
      </c>
      <c r="G18" s="43">
        <v>106.80029699305</v>
      </c>
      <c r="H18" s="46"/>
    </row>
    <row r="19" spans="1:8" x14ac:dyDescent="0.3">
      <c r="A19" s="115">
        <v>1</v>
      </c>
      <c r="B19" s="41" t="s">
        <v>96</v>
      </c>
      <c r="C19" s="111"/>
      <c r="D19" s="43">
        <v>0</v>
      </c>
      <c r="E19" s="40"/>
      <c r="F19" s="40"/>
      <c r="G19" s="40"/>
      <c r="H19" s="114" t="s">
        <v>101</v>
      </c>
    </row>
    <row r="20" spans="1:8" x14ac:dyDescent="0.3">
      <c r="A20" s="111"/>
      <c r="B20" s="41" t="s">
        <v>97</v>
      </c>
      <c r="C20" s="111"/>
      <c r="D20" s="43">
        <v>0</v>
      </c>
      <c r="E20" s="40"/>
      <c r="F20" s="40"/>
      <c r="G20" s="40"/>
      <c r="H20" s="114"/>
    </row>
    <row r="21" spans="1:8" x14ac:dyDescent="0.3">
      <c r="A21" s="111"/>
      <c r="B21" s="41" t="s">
        <v>98</v>
      </c>
      <c r="C21" s="111"/>
      <c r="D21" s="43">
        <v>0</v>
      </c>
      <c r="E21" s="40"/>
      <c r="F21" s="40"/>
      <c r="G21" s="40"/>
      <c r="H21" s="114"/>
    </row>
    <row r="22" spans="1:8" x14ac:dyDescent="0.3">
      <c r="A22" s="111"/>
      <c r="B22" s="41" t="s">
        <v>99</v>
      </c>
      <c r="C22" s="111"/>
      <c r="D22" s="43">
        <v>213.60059398609999</v>
      </c>
      <c r="E22" s="40"/>
      <c r="F22" s="40"/>
      <c r="G22" s="40"/>
      <c r="H22" s="114"/>
    </row>
    <row r="23" spans="1:8" ht="24.6" x14ac:dyDescent="0.3">
      <c r="A23" s="109" t="s">
        <v>85</v>
      </c>
      <c r="B23" s="110"/>
      <c r="C23" s="36"/>
      <c r="D23" s="42">
        <v>977.26418061766003</v>
      </c>
      <c r="E23" s="40"/>
      <c r="F23" s="40"/>
      <c r="G23" s="40"/>
      <c r="H23" s="46"/>
    </row>
    <row r="24" spans="1:8" x14ac:dyDescent="0.3">
      <c r="A24" s="111" t="s">
        <v>104</v>
      </c>
      <c r="B24" s="41" t="s">
        <v>96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11"/>
      <c r="B25" s="41" t="s">
        <v>97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11"/>
      <c r="B26" s="41" t="s">
        <v>98</v>
      </c>
      <c r="C26" s="36"/>
      <c r="D26" s="42">
        <v>0</v>
      </c>
      <c r="E26" s="40"/>
      <c r="F26" s="40"/>
      <c r="G26" s="40"/>
      <c r="H26" s="46"/>
    </row>
    <row r="27" spans="1:8" x14ac:dyDescent="0.3">
      <c r="A27" s="111"/>
      <c r="B27" s="41" t="s">
        <v>99</v>
      </c>
      <c r="C27" s="36"/>
      <c r="D27" s="42">
        <v>977.26418061766003</v>
      </c>
      <c r="E27" s="40"/>
      <c r="F27" s="40"/>
      <c r="G27" s="40"/>
      <c r="H27" s="46"/>
    </row>
    <row r="28" spans="1:8" x14ac:dyDescent="0.3">
      <c r="A28" s="112" t="s">
        <v>85</v>
      </c>
      <c r="B28" s="113"/>
      <c r="C28" s="111" t="s">
        <v>102</v>
      </c>
      <c r="D28" s="43">
        <v>977.26418061766003</v>
      </c>
      <c r="E28" s="40">
        <v>2</v>
      </c>
      <c r="F28" s="40" t="s">
        <v>100</v>
      </c>
      <c r="G28" s="43">
        <v>488.63209030883002</v>
      </c>
      <c r="H28" s="46"/>
    </row>
    <row r="29" spans="1:8" x14ac:dyDescent="0.3">
      <c r="A29" s="115">
        <v>1</v>
      </c>
      <c r="B29" s="41" t="s">
        <v>96</v>
      </c>
      <c r="C29" s="111"/>
      <c r="D29" s="43">
        <v>0</v>
      </c>
      <c r="E29" s="40"/>
      <c r="F29" s="40"/>
      <c r="G29" s="40"/>
      <c r="H29" s="114" t="s">
        <v>101</v>
      </c>
    </row>
    <row r="30" spans="1:8" x14ac:dyDescent="0.3">
      <c r="A30" s="111"/>
      <c r="B30" s="41" t="s">
        <v>97</v>
      </c>
      <c r="C30" s="111"/>
      <c r="D30" s="43">
        <v>0</v>
      </c>
      <c r="E30" s="40"/>
      <c r="F30" s="40"/>
      <c r="G30" s="40"/>
      <c r="H30" s="114"/>
    </row>
    <row r="31" spans="1:8" x14ac:dyDescent="0.3">
      <c r="A31" s="111"/>
      <c r="B31" s="41" t="s">
        <v>98</v>
      </c>
      <c r="C31" s="111"/>
      <c r="D31" s="43">
        <v>0</v>
      </c>
      <c r="E31" s="40"/>
      <c r="F31" s="40"/>
      <c r="G31" s="40"/>
      <c r="H31" s="114"/>
    </row>
    <row r="32" spans="1:8" x14ac:dyDescent="0.3">
      <c r="A32" s="111"/>
      <c r="B32" s="41" t="s">
        <v>99</v>
      </c>
      <c r="C32" s="111"/>
      <c r="D32" s="43">
        <v>977.26418061766003</v>
      </c>
      <c r="E32" s="40"/>
      <c r="F32" s="40"/>
      <c r="G32" s="40"/>
      <c r="H32" s="114"/>
    </row>
    <row r="33" spans="1:8" x14ac:dyDescent="0.3">
      <c r="A33" s="45"/>
      <c r="C33" s="45"/>
      <c r="D33" s="39"/>
      <c r="E33" s="39"/>
      <c r="F33" s="39"/>
      <c r="G33" s="39"/>
      <c r="H33" s="48"/>
    </row>
    <row r="35" spans="1:8" x14ac:dyDescent="0.3">
      <c r="A35" s="108" t="s">
        <v>105</v>
      </c>
      <c r="B35" s="108"/>
      <c r="C35" s="108"/>
      <c r="D35" s="108"/>
      <c r="E35" s="108"/>
      <c r="F35" s="108"/>
      <c r="G35" s="108"/>
      <c r="H35" s="108"/>
    </row>
    <row r="36" spans="1:8" x14ac:dyDescent="0.3">
      <c r="A36" s="108" t="s">
        <v>106</v>
      </c>
      <c r="B36" s="108"/>
      <c r="C36" s="108"/>
      <c r="D36" s="108"/>
      <c r="E36" s="108"/>
      <c r="F36" s="108"/>
      <c r="G36" s="108"/>
      <c r="H36" s="108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7" t="s">
        <v>107</v>
      </c>
      <c r="B1" s="117"/>
      <c r="C1" s="117"/>
      <c r="D1" s="117"/>
      <c r="E1" s="117"/>
      <c r="F1" s="117"/>
      <c r="G1" s="117"/>
      <c r="H1" s="117"/>
    </row>
    <row r="3" spans="1:8" ht="44.25" customHeight="1" x14ac:dyDescent="0.3">
      <c r="A3" s="6" t="s">
        <v>108</v>
      </c>
      <c r="B3" s="6" t="s">
        <v>109</v>
      </c>
      <c r="C3" s="6" t="s">
        <v>110</v>
      </c>
      <c r="D3" s="6" t="s">
        <v>111</v>
      </c>
      <c r="E3" s="6" t="s">
        <v>112</v>
      </c>
      <c r="F3" s="6" t="s">
        <v>113</v>
      </c>
      <c r="G3" s="6" t="s">
        <v>114</v>
      </c>
      <c r="H3" s="6" t="s">
        <v>115</v>
      </c>
    </row>
    <row r="4" spans="1:8" ht="39" customHeight="1" x14ac:dyDescent="0.3">
      <c r="A4" s="25" t="s">
        <v>116</v>
      </c>
      <c r="B4" s="26" t="s">
        <v>100</v>
      </c>
      <c r="C4" s="27">
        <v>2</v>
      </c>
      <c r="D4" s="27">
        <v>4899.1002765904004</v>
      </c>
      <c r="E4" s="26" t="s">
        <v>117</v>
      </c>
      <c r="F4" s="26"/>
      <c r="G4" s="27">
        <v>9798.2005531808009</v>
      </c>
      <c r="H4" s="28" t="s">
        <v>118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528-02-01</vt:lpstr>
      <vt:lpstr>ОСР 528-09-01</vt:lpstr>
      <vt:lpstr>ОСР 528-12-01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2025-11-10T11:29:36Z</dcterms:modified>
  <cp:category/>
</cp:coreProperties>
</file>